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ebr\Documents\Tim\Exchange Club\Profit &amp; Loss\"/>
    </mc:Choice>
  </mc:AlternateContent>
  <bookViews>
    <workbookView xWindow="0" yWindow="0" windowWidth="19200" windowHeight="6950"/>
  </bookViews>
  <sheets>
    <sheet name="Summary" sheetId="1" r:id="rId1"/>
    <sheet name="School Programs" sheetId="3" r:id="rId2"/>
  </sheets>
  <definedNames>
    <definedName name="_xlnm.Print_Area" localSheetId="0">Summary!$A$2:$N$40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F28" i="1" l="1"/>
  <c r="C11" i="3" l="1"/>
  <c r="E18" i="3" l="1"/>
  <c r="E7" i="3"/>
  <c r="E8" i="3"/>
  <c r="E9" i="3"/>
  <c r="E10" i="3"/>
  <c r="E11" i="3"/>
  <c r="E12" i="3"/>
  <c r="E13" i="3"/>
  <c r="E14" i="3"/>
  <c r="E15" i="3"/>
  <c r="E6" i="3"/>
  <c r="K32" i="1"/>
  <c r="K35" i="1"/>
  <c r="K36" i="1"/>
  <c r="K37" i="1"/>
  <c r="K34" i="1"/>
  <c r="K33" i="1"/>
  <c r="K31" i="1"/>
  <c r="K30" i="1"/>
  <c r="K29" i="1"/>
  <c r="C16" i="3"/>
  <c r="C20" i="3" s="1"/>
  <c r="E20" i="3" s="1"/>
  <c r="H28" i="1"/>
  <c r="K27" i="1"/>
  <c r="K26" i="1"/>
  <c r="K15" i="1"/>
  <c r="K14" i="1"/>
  <c r="F12" i="1"/>
  <c r="K12" i="1"/>
  <c r="K10" i="1"/>
  <c r="K9" i="1"/>
  <c r="F7" i="1"/>
  <c r="F16" i="1" s="1"/>
  <c r="H7" i="1"/>
  <c r="H16" i="1" s="1"/>
  <c r="N28" i="1"/>
  <c r="D33" i="1"/>
  <c r="N38" i="1"/>
  <c r="N7" i="1"/>
  <c r="N16" i="1" s="1"/>
  <c r="N18" i="1" s="1"/>
  <c r="G16" i="3"/>
  <c r="G20" i="3"/>
  <c r="I16" i="3"/>
  <c r="I20" i="3"/>
  <c r="H16" i="3"/>
  <c r="H20" i="3"/>
  <c r="D15" i="3"/>
  <c r="D14" i="3"/>
  <c r="D13" i="3"/>
  <c r="D11" i="3"/>
  <c r="D10" i="3"/>
  <c r="D9" i="3"/>
  <c r="D7" i="3"/>
  <c r="J29" i="1"/>
  <c r="J38" i="1"/>
  <c r="J15" i="1"/>
  <c r="J9" i="1"/>
  <c r="H38" i="1"/>
  <c r="D16" i="3"/>
  <c r="D20" i="3"/>
  <c r="D16" i="1" l="1"/>
  <c r="F18" i="1"/>
  <c r="J16" i="1"/>
  <c r="J18" i="1" s="1"/>
  <c r="K7" i="1"/>
  <c r="H18" i="1"/>
  <c r="K18" i="1" s="1"/>
  <c r="K16" i="1"/>
  <c r="E16" i="3"/>
  <c r="D28" i="1" l="1"/>
  <c r="K28" i="1"/>
  <c r="F38" i="1"/>
  <c r="K38" i="1" l="1"/>
  <c r="D38" i="1"/>
  <c r="D17" i="1" l="1"/>
  <c r="D40" i="1" s="1"/>
</calcChain>
</file>

<file path=xl/comments1.xml><?xml version="1.0" encoding="utf-8"?>
<comments xmlns="http://schemas.openxmlformats.org/spreadsheetml/2006/main">
  <authors>
    <author>Tim Webster</author>
  </authors>
  <commentList>
    <comment ref="H18" authorId="0" shapeId="0">
      <text>
        <r>
          <rPr>
            <b/>
            <sz val="9"/>
            <color indexed="81"/>
            <rFont val="Tahoma"/>
            <family val="2"/>
          </rPr>
          <t>Tim Webster:</t>
        </r>
        <r>
          <rPr>
            <sz val="9"/>
            <color indexed="81"/>
            <rFont val="Tahoma"/>
            <family val="2"/>
          </rPr>
          <t xml:space="preserve">
$7500 additional for WW Event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Tim Webster:</t>
        </r>
        <r>
          <rPr>
            <sz val="9"/>
            <color indexed="81"/>
            <rFont val="Tahoma"/>
            <family val="2"/>
          </rPr>
          <t xml:space="preserve">
$220 for Easels
$180 Sign Holders
$2000 Painting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Tim Webster:</t>
        </r>
        <r>
          <rPr>
            <sz val="9"/>
            <color indexed="81"/>
            <rFont val="Tahoma"/>
            <family val="2"/>
          </rPr>
          <t xml:space="preserve">
Included Abraham $5,000 paid 10/17
</t>
        </r>
      </text>
    </comment>
  </commentList>
</comments>
</file>

<file path=xl/sharedStrings.xml><?xml version="1.0" encoding="utf-8"?>
<sst xmlns="http://schemas.openxmlformats.org/spreadsheetml/2006/main" count="86" uniqueCount="66">
  <si>
    <t>Specific:</t>
  </si>
  <si>
    <t>Jr Golf</t>
  </si>
  <si>
    <t>Coats</t>
  </si>
  <si>
    <t>Schools</t>
  </si>
  <si>
    <t>Vision</t>
  </si>
  <si>
    <t>Silent Auction</t>
  </si>
  <si>
    <t>General Fund</t>
  </si>
  <si>
    <t>DJGC Expenses</t>
  </si>
  <si>
    <t xml:space="preserve"> </t>
  </si>
  <si>
    <t>Cash Balance (including CD's)</t>
  </si>
  <si>
    <t>Expenses</t>
  </si>
  <si>
    <t>Gross Contributions</t>
  </si>
  <si>
    <t>School Programs</t>
  </si>
  <si>
    <t>Scholorships</t>
  </si>
  <si>
    <t>Child Abuse Prevention</t>
  </si>
  <si>
    <t>Flags</t>
  </si>
  <si>
    <t>Insurance</t>
  </si>
  <si>
    <t>Other - Website</t>
  </si>
  <si>
    <t>Contributions</t>
  </si>
  <si>
    <t>Total Inflow</t>
  </si>
  <si>
    <t>Essilor</t>
  </si>
  <si>
    <t>School Program</t>
  </si>
  <si>
    <t>Mt. Auburn</t>
  </si>
  <si>
    <t>Bayles</t>
  </si>
  <si>
    <t>R.E. Lee</t>
  </si>
  <si>
    <t>Lipscomb</t>
  </si>
  <si>
    <t>J.W. Ray</t>
  </si>
  <si>
    <t>Reinhardt</t>
  </si>
  <si>
    <t>O.M. Roberts</t>
  </si>
  <si>
    <t>J. L. Long</t>
  </si>
  <si>
    <t>Zaragosa</t>
  </si>
  <si>
    <t>Woodrow Wilson</t>
  </si>
  <si>
    <t>Total</t>
  </si>
  <si>
    <t>Nadel / Gilliam / Hansen</t>
  </si>
  <si>
    <t>Focus on Teans</t>
  </si>
  <si>
    <t>Whiterock Games</t>
  </si>
  <si>
    <t>Books - Delivery</t>
  </si>
  <si>
    <t>Total Outflow</t>
  </si>
  <si>
    <t>Gillian Event Expenses</t>
  </si>
  <si>
    <t>Hansen Event Expenses</t>
  </si>
  <si>
    <t>Woodrow Event</t>
  </si>
  <si>
    <t>2017/18</t>
  </si>
  <si>
    <t>Pending</t>
  </si>
  <si>
    <t>-</t>
  </si>
  <si>
    <t>Net Inflow (Outflow)</t>
  </si>
  <si>
    <t>2016 - 2018</t>
  </si>
  <si>
    <t xml:space="preserve">Cash Flow for ECED Foundation  </t>
  </si>
  <si>
    <t>Carryover Spend / Inflow</t>
  </si>
  <si>
    <t>Budget</t>
  </si>
  <si>
    <t>Spend</t>
  </si>
  <si>
    <t>Total Schools</t>
  </si>
  <si>
    <t xml:space="preserve">Variance </t>
  </si>
  <si>
    <t>to Budget</t>
  </si>
  <si>
    <t>Aug</t>
  </si>
  <si>
    <t>July</t>
  </si>
  <si>
    <t>?</t>
  </si>
  <si>
    <t>Final</t>
  </si>
  <si>
    <t>-&gt;Sept</t>
  </si>
  <si>
    <t>June</t>
  </si>
  <si>
    <t>April</t>
  </si>
  <si>
    <t>Actual Spend</t>
  </si>
  <si>
    <t xml:space="preserve">Actual </t>
  </si>
  <si>
    <t>2016/17</t>
  </si>
  <si>
    <t>Var to</t>
  </si>
  <si>
    <t>Plan</t>
  </si>
  <si>
    <t>As of 3/20/2018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</si>
</sst>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44" fontId="0" fillId="0" borderId="0" xfId="1" applyFont="1"/>
    <xf numFmtId="164" fontId="0" fillId="0" borderId="0" xfId="1" applyNumberFormat="1" applyFont="1"/>
    <xf numFmtId="0" fontId="7" fillId="0" borderId="0" xfId="0" applyFont="1" applyFill="1"/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164" fontId="7" fillId="0" borderId="0" xfId="1" applyNumberFormat="1" applyFont="1" applyFill="1"/>
    <xf numFmtId="0" fontId="6" fillId="0" borderId="0" xfId="0" applyFont="1" applyAlignment="1"/>
    <xf numFmtId="0" fontId="8" fillId="0" borderId="0" xfId="0" applyFont="1" applyAlignment="1"/>
    <xf numFmtId="164" fontId="7" fillId="0" borderId="0" xfId="1" applyNumberFormat="1" applyFont="1" applyFill="1" applyBorder="1"/>
    <xf numFmtId="0" fontId="10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4" fontId="7" fillId="0" borderId="0" xfId="1" applyFont="1" applyFill="1"/>
    <xf numFmtId="165" fontId="7" fillId="0" borderId="0" xfId="2" applyNumberFormat="1" applyFont="1" applyFill="1"/>
    <xf numFmtId="165" fontId="7" fillId="0" borderId="0" xfId="2" quotePrefix="1" applyNumberFormat="1" applyFont="1" applyFill="1"/>
    <xf numFmtId="164" fontId="7" fillId="0" borderId="3" xfId="1" applyNumberFormat="1" applyFont="1" applyFill="1" applyBorder="1"/>
    <xf numFmtId="165" fontId="7" fillId="0" borderId="3" xfId="2" applyNumberFormat="1" applyFont="1" applyFill="1" applyBorder="1"/>
    <xf numFmtId="164" fontId="7" fillId="0" borderId="1" xfId="1" applyNumberFormat="1" applyFont="1" applyFill="1" applyBorder="1"/>
    <xf numFmtId="165" fontId="7" fillId="0" borderId="1" xfId="2" applyNumberFormat="1" applyFont="1" applyFill="1" applyBorder="1"/>
    <xf numFmtId="164" fontId="7" fillId="0" borderId="0" xfId="1" quotePrefix="1" applyNumberFormat="1" applyFont="1" applyFill="1" applyAlignment="1">
      <alignment horizontal="center"/>
    </xf>
    <xf numFmtId="165" fontId="7" fillId="0" borderId="0" xfId="2" applyNumberFormat="1" applyFont="1" applyFill="1" applyAlignment="1">
      <alignment horizontal="center"/>
    </xf>
    <xf numFmtId="165" fontId="9" fillId="0" borderId="0" xfId="2" applyNumberFormat="1" applyFont="1" applyFill="1"/>
    <xf numFmtId="0" fontId="11" fillId="0" borderId="0" xfId="0" applyFont="1" applyFill="1"/>
    <xf numFmtId="0" fontId="3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2" fillId="0" borderId="0" xfId="0" applyFont="1" applyFill="1"/>
    <xf numFmtId="3" fontId="12" fillId="0" borderId="0" xfId="0" applyNumberFormat="1" applyFont="1" applyFill="1"/>
    <xf numFmtId="165" fontId="12" fillId="0" borderId="0" xfId="2" applyNumberFormat="1" applyFont="1" applyFill="1"/>
    <xf numFmtId="164" fontId="12" fillId="0" borderId="0" xfId="1" applyNumberFormat="1" applyFont="1" applyFill="1"/>
    <xf numFmtId="165" fontId="13" fillId="0" borderId="0" xfId="2" applyNumberFormat="1" applyFont="1" applyFill="1"/>
    <xf numFmtId="164" fontId="13" fillId="0" borderId="0" xfId="1" applyNumberFormat="1" applyFont="1" applyFill="1"/>
    <xf numFmtId="165" fontId="12" fillId="0" borderId="2" xfId="2" applyNumberFormat="1" applyFont="1" applyFill="1" applyBorder="1"/>
    <xf numFmtId="165" fontId="13" fillId="0" borderId="2" xfId="2" applyNumberFormat="1" applyFont="1" applyFill="1" applyBorder="1"/>
    <xf numFmtId="164" fontId="13" fillId="0" borderId="2" xfId="1" applyNumberFormat="1" applyFont="1" applyFill="1" applyBorder="1"/>
    <xf numFmtId="165" fontId="7" fillId="0" borderId="2" xfId="2" applyNumberFormat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46"/>
  <sheetViews>
    <sheetView tabSelected="1" workbookViewId="0">
      <selection activeCell="F15" sqref="F15"/>
    </sheetView>
  </sheetViews>
  <sheetFormatPr defaultRowHeight="14.5" x14ac:dyDescent="0.35"/>
  <cols>
    <col min="3" max="3" width="16.1796875" customWidth="1"/>
    <col min="4" max="4" width="8.984375E-2" hidden="1" customWidth="1"/>
    <col min="5" max="5" width="5.6328125" customWidth="1"/>
    <col min="6" max="6" width="12.7265625" customWidth="1"/>
    <col min="7" max="7" width="2.81640625" customWidth="1"/>
    <col min="8" max="8" width="12.6328125" customWidth="1"/>
    <col min="9" max="9" width="5.6328125" customWidth="1"/>
    <col min="10" max="10" width="12.08984375" hidden="1" customWidth="1"/>
    <col min="11" max="11" width="10.81640625" customWidth="1"/>
    <col min="12" max="12" width="12.08984375" hidden="1" customWidth="1"/>
    <col min="13" max="13" width="3.81640625" customWidth="1"/>
    <col min="14" max="14" width="12.08984375" customWidth="1"/>
  </cols>
  <sheetData>
    <row r="2" spans="1:14" ht="25" x14ac:dyDescent="0.5">
      <c r="A2" s="1"/>
      <c r="B2" s="1"/>
      <c r="C2" s="14" t="s">
        <v>46</v>
      </c>
      <c r="D2" s="14"/>
      <c r="E2" s="14"/>
      <c r="F2" s="14"/>
      <c r="G2" s="14"/>
      <c r="H2" s="14"/>
      <c r="I2" s="14"/>
      <c r="J2" s="14"/>
      <c r="K2" s="14"/>
      <c r="L2" s="14"/>
      <c r="M2" s="10"/>
      <c r="N2" s="10"/>
    </row>
    <row r="3" spans="1:14" ht="20" x14ac:dyDescent="0.4">
      <c r="A3" s="1" t="s">
        <v>65</v>
      </c>
      <c r="B3" s="1"/>
      <c r="C3" s="15" t="s">
        <v>45</v>
      </c>
      <c r="D3" s="15"/>
      <c r="E3" s="15"/>
      <c r="F3" s="15"/>
      <c r="G3" s="15"/>
      <c r="H3" s="15"/>
      <c r="I3" s="15"/>
      <c r="J3" s="15"/>
      <c r="K3" s="15"/>
      <c r="L3" s="15"/>
      <c r="M3" s="11"/>
      <c r="N3" s="11"/>
    </row>
    <row r="4" spans="1:14" s="13" customFormat="1" ht="15.5" x14ac:dyDescent="0.35">
      <c r="A4" s="7"/>
      <c r="B4" s="7"/>
      <c r="C4" s="7"/>
      <c r="D4" s="16" t="s">
        <v>42</v>
      </c>
      <c r="E4" s="7"/>
      <c r="F4" s="16" t="s">
        <v>60</v>
      </c>
      <c r="G4" s="7"/>
      <c r="H4" s="16" t="s">
        <v>48</v>
      </c>
      <c r="I4" s="7"/>
      <c r="J4" s="7"/>
      <c r="K4" s="16" t="s">
        <v>51</v>
      </c>
      <c r="L4" s="7"/>
      <c r="M4" s="7"/>
      <c r="N4" s="16" t="s">
        <v>61</v>
      </c>
    </row>
    <row r="5" spans="1:14" ht="15.5" x14ac:dyDescent="0.35">
      <c r="A5" s="7" t="s">
        <v>11</v>
      </c>
      <c r="B5" s="7"/>
      <c r="C5" s="7"/>
      <c r="D5" s="8">
        <v>2018</v>
      </c>
      <c r="E5" s="7"/>
      <c r="F5" s="8" t="s">
        <v>41</v>
      </c>
      <c r="G5" s="7"/>
      <c r="H5" s="8" t="s">
        <v>41</v>
      </c>
      <c r="I5" s="7"/>
      <c r="J5" s="8">
        <v>2017</v>
      </c>
      <c r="K5" s="8" t="s">
        <v>52</v>
      </c>
      <c r="L5" s="8"/>
      <c r="M5" s="6"/>
      <c r="N5" s="8" t="s">
        <v>62</v>
      </c>
    </row>
    <row r="6" spans="1:14" ht="15.5" x14ac:dyDescent="0.35">
      <c r="A6" s="6"/>
      <c r="B6" s="6"/>
      <c r="C6" s="6"/>
      <c r="D6" s="6"/>
      <c r="E6" s="6"/>
      <c r="F6" s="6"/>
      <c r="G6" s="6"/>
      <c r="H6" s="17"/>
      <c r="I6" s="6"/>
      <c r="J6" s="6"/>
      <c r="K6" s="6"/>
      <c r="L6" s="6"/>
      <c r="M6" s="6"/>
      <c r="N6" s="6"/>
    </row>
    <row r="7" spans="1:14" ht="15.5" x14ac:dyDescent="0.35">
      <c r="A7" s="6" t="s">
        <v>6</v>
      </c>
      <c r="B7" s="6"/>
      <c r="C7" s="6"/>
      <c r="D7" s="9">
        <v>2500</v>
      </c>
      <c r="E7" s="6"/>
      <c r="F7" s="18">
        <f>740+1350+39.44+28.22+600-32.94</f>
        <v>2724.72</v>
      </c>
      <c r="G7" s="18"/>
      <c r="H7" s="18">
        <f>5890</f>
        <v>5890</v>
      </c>
      <c r="I7" s="18"/>
      <c r="J7" s="18">
        <v>13910</v>
      </c>
      <c r="K7" s="18">
        <f>+F7-H7</f>
        <v>-3165.28</v>
      </c>
      <c r="L7" s="19" t="s">
        <v>57</v>
      </c>
      <c r="M7" s="18"/>
      <c r="N7" s="18">
        <f>(13414.18-10000+2045)</f>
        <v>5459.18</v>
      </c>
    </row>
    <row r="8" spans="1:14" ht="15.5" x14ac:dyDescent="0.35">
      <c r="A8" s="6" t="s">
        <v>0</v>
      </c>
      <c r="B8" s="6"/>
      <c r="C8" s="6"/>
      <c r="D8" s="9"/>
      <c r="E8" s="6"/>
      <c r="F8" s="18"/>
      <c r="G8" s="18"/>
      <c r="H8" s="18"/>
      <c r="I8" s="18"/>
      <c r="J8" s="18"/>
      <c r="K8" s="18"/>
      <c r="L8" s="18"/>
      <c r="M8" s="18"/>
      <c r="N8" s="18"/>
    </row>
    <row r="9" spans="1:14" ht="15.5" x14ac:dyDescent="0.35">
      <c r="A9" s="6"/>
      <c r="B9" s="6" t="s">
        <v>1</v>
      </c>
      <c r="C9" s="6"/>
      <c r="D9" s="9">
        <v>75000</v>
      </c>
      <c r="E9" s="6"/>
      <c r="F9" s="18">
        <v>1250</v>
      </c>
      <c r="G9" s="18"/>
      <c r="H9" s="18">
        <v>75000</v>
      </c>
      <c r="I9" s="18"/>
      <c r="J9" s="18">
        <f>64320</f>
        <v>64320</v>
      </c>
      <c r="K9" s="18">
        <f>+F9-H9</f>
        <v>-73750</v>
      </c>
      <c r="L9" s="18" t="s">
        <v>54</v>
      </c>
      <c r="M9" s="18"/>
      <c r="N9" s="18">
        <v>75416.56</v>
      </c>
    </row>
    <row r="10" spans="1:14" ht="15.5" x14ac:dyDescent="0.35">
      <c r="A10" s="6"/>
      <c r="B10" s="6" t="s">
        <v>2</v>
      </c>
      <c r="C10" s="6"/>
      <c r="D10" s="9"/>
      <c r="E10" s="6"/>
      <c r="F10" s="18">
        <v>10000</v>
      </c>
      <c r="G10" s="18"/>
      <c r="H10" s="18">
        <v>10000</v>
      </c>
      <c r="I10" s="18"/>
      <c r="J10" s="18">
        <v>10000</v>
      </c>
      <c r="K10" s="18">
        <f>+F10-H10</f>
        <v>0</v>
      </c>
      <c r="L10" s="18"/>
      <c r="M10" s="18"/>
      <c r="N10" s="18">
        <v>10000</v>
      </c>
    </row>
    <row r="11" spans="1:14" ht="15.5" hidden="1" x14ac:dyDescent="0.35">
      <c r="A11" s="6"/>
      <c r="B11" s="6" t="s">
        <v>3</v>
      </c>
      <c r="C11" s="6"/>
      <c r="D11" s="9"/>
      <c r="E11" s="6"/>
      <c r="F11" s="18"/>
      <c r="G11" s="18"/>
      <c r="H11" s="18">
        <v>0</v>
      </c>
      <c r="I11" s="18"/>
      <c r="J11" s="18">
        <v>2095</v>
      </c>
      <c r="K11" s="18"/>
      <c r="L11" s="18"/>
      <c r="M11" s="18"/>
      <c r="N11" s="18">
        <v>-530</v>
      </c>
    </row>
    <row r="12" spans="1:14" ht="15.5" x14ac:dyDescent="0.35">
      <c r="A12" s="6"/>
      <c r="B12" s="6" t="s">
        <v>40</v>
      </c>
      <c r="C12" s="6"/>
      <c r="D12" s="9"/>
      <c r="E12" s="6"/>
      <c r="F12" s="18">
        <f>1849+6000</f>
        <v>7849</v>
      </c>
      <c r="G12" s="18"/>
      <c r="H12" s="18">
        <v>7500</v>
      </c>
      <c r="I12" s="18"/>
      <c r="J12" s="18"/>
      <c r="K12" s="18">
        <f>+F12-H12</f>
        <v>349</v>
      </c>
      <c r="L12" s="18"/>
      <c r="M12" s="18"/>
      <c r="N12" s="18">
        <v>7500</v>
      </c>
    </row>
    <row r="13" spans="1:14" ht="15.5" hidden="1" x14ac:dyDescent="0.35">
      <c r="A13" s="6"/>
      <c r="B13" s="6" t="s">
        <v>4</v>
      </c>
      <c r="C13" s="6"/>
      <c r="D13" s="9"/>
      <c r="E13" s="6"/>
      <c r="F13" s="18"/>
      <c r="G13" s="18"/>
      <c r="H13" s="18">
        <v>0</v>
      </c>
      <c r="I13" s="18"/>
      <c r="J13" s="18">
        <v>0</v>
      </c>
      <c r="K13" s="18"/>
      <c r="L13" s="18"/>
      <c r="M13" s="18"/>
      <c r="N13" s="18"/>
    </row>
    <row r="14" spans="1:14" ht="15.5" x14ac:dyDescent="0.35">
      <c r="A14" s="6"/>
      <c r="B14" s="6" t="s">
        <v>5</v>
      </c>
      <c r="C14" s="6"/>
      <c r="D14" s="9"/>
      <c r="E14" s="6"/>
      <c r="F14" s="18">
        <v>16964</v>
      </c>
      <c r="G14" s="18"/>
      <c r="H14" s="18">
        <v>13500</v>
      </c>
      <c r="I14" s="18"/>
      <c r="J14" s="18">
        <v>11900</v>
      </c>
      <c r="K14" s="18">
        <f>+F14-H14</f>
        <v>3464</v>
      </c>
      <c r="L14" s="18"/>
      <c r="M14" s="18"/>
      <c r="N14" s="18">
        <v>12248.99</v>
      </c>
    </row>
    <row r="15" spans="1:14" ht="15.5" x14ac:dyDescent="0.35">
      <c r="A15" s="6"/>
      <c r="B15" s="6" t="s">
        <v>33</v>
      </c>
      <c r="C15" s="6"/>
      <c r="D15" s="9"/>
      <c r="E15" s="6"/>
      <c r="F15" s="18">
        <v>144619</v>
      </c>
      <c r="G15" s="18"/>
      <c r="H15" s="18">
        <v>127000</v>
      </c>
      <c r="I15" s="18"/>
      <c r="J15" s="18">
        <f>(86533+37268)-3300</f>
        <v>120501</v>
      </c>
      <c r="K15" s="18">
        <f>+F15-H15</f>
        <v>17619</v>
      </c>
      <c r="L15" s="18"/>
      <c r="M15" s="18"/>
      <c r="N15" s="18">
        <v>128187</v>
      </c>
    </row>
    <row r="16" spans="1:14" ht="15.5" x14ac:dyDescent="0.35">
      <c r="A16" s="7" t="s">
        <v>18</v>
      </c>
      <c r="B16" s="6"/>
      <c r="C16" s="6"/>
      <c r="D16" s="20">
        <f>+F16+D9+D7</f>
        <v>260906.72</v>
      </c>
      <c r="E16" s="6"/>
      <c r="F16" s="21">
        <f>SUM(F7:F15)</f>
        <v>183406.72</v>
      </c>
      <c r="G16" s="18"/>
      <c r="H16" s="21">
        <f>SUM(H7:H15)</f>
        <v>238890</v>
      </c>
      <c r="I16" s="18"/>
      <c r="J16" s="21">
        <f>SUM(J7:J15)</f>
        <v>222726</v>
      </c>
      <c r="K16" s="21">
        <f>+F16-H16</f>
        <v>-55483.28</v>
      </c>
      <c r="L16" s="21"/>
      <c r="M16" s="18"/>
      <c r="N16" s="21">
        <f>SUM(N7:N15)</f>
        <v>238281.72999999998</v>
      </c>
    </row>
    <row r="17" spans="1:14" ht="15.5" x14ac:dyDescent="0.35">
      <c r="A17" s="6"/>
      <c r="B17" s="6" t="s">
        <v>47</v>
      </c>
      <c r="C17" s="6"/>
      <c r="D17" s="9">
        <f>+D16-D38</f>
        <v>13038.970000000001</v>
      </c>
      <c r="E17" s="6"/>
      <c r="F17" s="18">
        <v>0</v>
      </c>
      <c r="G17" s="18"/>
      <c r="H17" s="18">
        <v>0</v>
      </c>
      <c r="I17" s="18"/>
      <c r="J17" s="18">
        <v>52471</v>
      </c>
      <c r="K17" s="21"/>
      <c r="L17" s="18"/>
      <c r="M17" s="18"/>
      <c r="N17" s="18">
        <v>32883</v>
      </c>
    </row>
    <row r="18" spans="1:14" ht="16" thickBot="1" x14ac:dyDescent="0.4">
      <c r="A18" s="7" t="s">
        <v>19</v>
      </c>
      <c r="B18" s="6"/>
      <c r="C18" s="6"/>
      <c r="D18" s="22"/>
      <c r="E18" s="6"/>
      <c r="F18" s="23">
        <f>+F16+F17</f>
        <v>183406.72</v>
      </c>
      <c r="G18" s="18"/>
      <c r="H18" s="23">
        <f>+H16+H17</f>
        <v>238890</v>
      </c>
      <c r="I18" s="18"/>
      <c r="J18" s="23">
        <f>+J16+J17</f>
        <v>275197</v>
      </c>
      <c r="K18" s="23">
        <f>+F18-H18</f>
        <v>-55483.28</v>
      </c>
      <c r="L18" s="23"/>
      <c r="M18" s="18"/>
      <c r="N18" s="23">
        <f>+N16+N17</f>
        <v>271164.73</v>
      </c>
    </row>
    <row r="19" spans="1:14" ht="16" thickTop="1" x14ac:dyDescent="0.35">
      <c r="A19" s="7"/>
      <c r="B19" s="6"/>
      <c r="C19" s="6"/>
      <c r="D19" s="12"/>
      <c r="E19" s="6"/>
      <c r="F19" s="12"/>
      <c r="G19" s="6"/>
      <c r="H19" s="12"/>
      <c r="I19" s="6"/>
      <c r="J19" s="12"/>
      <c r="K19" s="12"/>
      <c r="L19" s="12"/>
      <c r="M19" s="6"/>
      <c r="N19" s="12"/>
    </row>
    <row r="20" spans="1:14" ht="15.5" x14ac:dyDescent="0.35">
      <c r="A20" s="7"/>
      <c r="B20" s="6"/>
      <c r="C20" s="6"/>
      <c r="D20" s="12"/>
      <c r="E20" s="6"/>
      <c r="F20" s="12"/>
      <c r="G20" s="6"/>
      <c r="H20" s="12"/>
      <c r="I20" s="6"/>
      <c r="J20" s="12"/>
      <c r="K20" s="12"/>
      <c r="L20" s="12"/>
      <c r="M20" s="6"/>
      <c r="N20" s="12"/>
    </row>
    <row r="21" spans="1:14" ht="15.5" x14ac:dyDescent="0.35">
      <c r="A21" s="7"/>
      <c r="B21" s="6"/>
      <c r="C21" s="6"/>
      <c r="D21" s="12"/>
      <c r="E21" s="6"/>
      <c r="F21" s="12"/>
      <c r="G21" s="6"/>
      <c r="H21" s="12"/>
      <c r="I21" s="6"/>
      <c r="J21" s="12"/>
      <c r="K21" s="12"/>
      <c r="L21" s="12"/>
      <c r="M21" s="6"/>
      <c r="N21" s="12"/>
    </row>
    <row r="22" spans="1:14" ht="15.5" x14ac:dyDescent="0.35">
      <c r="A22" s="7"/>
      <c r="B22" s="6"/>
      <c r="C22" s="6"/>
      <c r="D22" s="12"/>
      <c r="E22" s="6"/>
      <c r="F22" s="12"/>
      <c r="G22" s="6"/>
      <c r="H22" s="12"/>
      <c r="I22" s="6"/>
      <c r="J22" s="12"/>
      <c r="K22" s="12"/>
      <c r="L22" s="12"/>
      <c r="M22" s="6"/>
      <c r="N22" s="12"/>
    </row>
    <row r="23" spans="1:14" ht="15.5" x14ac:dyDescent="0.35">
      <c r="A23" s="6"/>
      <c r="B23" s="6"/>
      <c r="C23" s="6"/>
      <c r="D23" s="9"/>
      <c r="E23" s="6"/>
      <c r="F23" s="16" t="s">
        <v>60</v>
      </c>
      <c r="G23" s="7"/>
      <c r="H23" s="16" t="s">
        <v>48</v>
      </c>
      <c r="I23" s="7"/>
      <c r="J23" s="7"/>
      <c r="K23" s="16" t="s">
        <v>51</v>
      </c>
      <c r="L23" s="7"/>
      <c r="M23" s="7"/>
      <c r="N23" s="16" t="s">
        <v>61</v>
      </c>
    </row>
    <row r="24" spans="1:14" ht="15.5" x14ac:dyDescent="0.35">
      <c r="A24" s="7" t="s">
        <v>10</v>
      </c>
      <c r="B24" s="6"/>
      <c r="C24" s="6"/>
      <c r="D24" s="9"/>
      <c r="E24" s="6"/>
      <c r="F24" s="8" t="s">
        <v>41</v>
      </c>
      <c r="G24" s="7"/>
      <c r="H24" s="8" t="s">
        <v>41</v>
      </c>
      <c r="I24" s="7"/>
      <c r="J24" s="8">
        <v>2017</v>
      </c>
      <c r="K24" s="8" t="s">
        <v>52</v>
      </c>
      <c r="L24" s="8"/>
      <c r="M24" s="6"/>
      <c r="N24" s="8" t="s">
        <v>62</v>
      </c>
    </row>
    <row r="25" spans="1:14" ht="15.5" x14ac:dyDescent="0.35">
      <c r="A25" s="6" t="s">
        <v>38</v>
      </c>
      <c r="B25" s="6"/>
      <c r="C25" s="6"/>
      <c r="D25" s="24" t="s">
        <v>43</v>
      </c>
      <c r="E25" s="6"/>
      <c r="F25" s="6"/>
      <c r="G25" s="6"/>
      <c r="H25" s="17"/>
      <c r="I25" s="6"/>
      <c r="J25" s="6"/>
      <c r="K25" s="6"/>
      <c r="L25" s="6"/>
      <c r="M25" s="6"/>
      <c r="N25" s="18">
        <v>41408</v>
      </c>
    </row>
    <row r="26" spans="1:14" ht="15.5" x14ac:dyDescent="0.35">
      <c r="A26" s="6" t="s">
        <v>39</v>
      </c>
      <c r="B26" s="6"/>
      <c r="C26" s="6"/>
      <c r="D26" s="24"/>
      <c r="E26" s="6"/>
      <c r="F26" s="18">
        <v>37466.660000000003</v>
      </c>
      <c r="G26" s="18"/>
      <c r="H26" s="18">
        <v>39500</v>
      </c>
      <c r="I26" s="25" t="s">
        <v>8</v>
      </c>
      <c r="J26" s="18"/>
      <c r="K26" s="18">
        <f t="shared" ref="K26:K38" si="0">+F26-H26</f>
        <v>-2033.3399999999965</v>
      </c>
      <c r="L26" s="26" t="s">
        <v>56</v>
      </c>
      <c r="M26" s="18"/>
      <c r="N26" s="18">
        <v>3300</v>
      </c>
    </row>
    <row r="27" spans="1:14" ht="15.5" x14ac:dyDescent="0.35">
      <c r="A27" s="6" t="s">
        <v>7</v>
      </c>
      <c r="B27" s="6"/>
      <c r="C27" s="6"/>
      <c r="D27" s="9">
        <v>20000</v>
      </c>
      <c r="E27" s="6"/>
      <c r="F27" s="18"/>
      <c r="G27" s="18"/>
      <c r="H27" s="18">
        <v>20000</v>
      </c>
      <c r="I27" s="18"/>
      <c r="J27" s="18">
        <v>16938</v>
      </c>
      <c r="K27" s="18">
        <f t="shared" si="0"/>
        <v>-20000</v>
      </c>
      <c r="L27" s="18" t="s">
        <v>54</v>
      </c>
      <c r="M27" s="18"/>
      <c r="N27" s="18">
        <v>20592.419999999998</v>
      </c>
    </row>
    <row r="28" spans="1:14" ht="15.5" x14ac:dyDescent="0.35">
      <c r="A28" s="6" t="s">
        <v>12</v>
      </c>
      <c r="B28" s="6"/>
      <c r="C28" s="6"/>
      <c r="D28" s="9">
        <f>+H28-F28</f>
        <v>3499.2100000000064</v>
      </c>
      <c r="E28" s="6"/>
      <c r="F28" s="18">
        <f>+'School Programs'!C20</f>
        <v>69790.789999999994</v>
      </c>
      <c r="G28" s="18"/>
      <c r="H28" s="18">
        <f>72390+900</f>
        <v>73290</v>
      </c>
      <c r="I28" s="18"/>
      <c r="J28" s="18">
        <v>117570</v>
      </c>
      <c r="K28" s="18">
        <f t="shared" si="0"/>
        <v>-3499.2100000000064</v>
      </c>
      <c r="L28" s="18" t="s">
        <v>55</v>
      </c>
      <c r="M28" s="18"/>
      <c r="N28" s="18">
        <f>106141</f>
        <v>106141</v>
      </c>
    </row>
    <row r="29" spans="1:14" ht="15.5" x14ac:dyDescent="0.35">
      <c r="A29" s="6" t="s">
        <v>13</v>
      </c>
      <c r="B29" s="6"/>
      <c r="C29" s="6"/>
      <c r="D29" s="9">
        <v>54000</v>
      </c>
      <c r="E29" s="6"/>
      <c r="F29" s="18">
        <v>10127</v>
      </c>
      <c r="G29" s="18"/>
      <c r="H29" s="18">
        <v>54000</v>
      </c>
      <c r="I29" s="18"/>
      <c r="J29" s="18">
        <f>27000+5000</f>
        <v>32000</v>
      </c>
      <c r="K29" s="18">
        <f t="shared" si="0"/>
        <v>-43873</v>
      </c>
      <c r="L29" s="18" t="s">
        <v>53</v>
      </c>
      <c r="M29" s="18"/>
      <c r="N29" s="18">
        <v>28000</v>
      </c>
    </row>
    <row r="30" spans="1:14" ht="15.5" x14ac:dyDescent="0.35">
      <c r="A30" s="6" t="s">
        <v>34</v>
      </c>
      <c r="B30" s="6"/>
      <c r="C30" s="6"/>
      <c r="D30" s="24"/>
      <c r="E30" s="6"/>
      <c r="F30" s="18">
        <v>5000</v>
      </c>
      <c r="G30" s="18"/>
      <c r="H30" s="18">
        <v>5000</v>
      </c>
      <c r="I30" s="18"/>
      <c r="J30" s="18">
        <v>5000</v>
      </c>
      <c r="K30" s="18">
        <f t="shared" si="0"/>
        <v>0</v>
      </c>
      <c r="L30" s="26" t="s">
        <v>56</v>
      </c>
      <c r="M30" s="18"/>
      <c r="N30" s="18">
        <v>5000</v>
      </c>
    </row>
    <row r="31" spans="1:14" ht="15.5" x14ac:dyDescent="0.35">
      <c r="A31" s="6" t="s">
        <v>20</v>
      </c>
      <c r="B31" s="6"/>
      <c r="C31" s="6"/>
      <c r="D31" s="9">
        <v>10000</v>
      </c>
      <c r="E31" s="6"/>
      <c r="F31" s="18"/>
      <c r="G31" s="18"/>
      <c r="H31" s="18">
        <v>10000</v>
      </c>
      <c r="I31" s="18"/>
      <c r="J31" s="18">
        <v>0</v>
      </c>
      <c r="K31" s="18">
        <f t="shared" si="0"/>
        <v>-10000</v>
      </c>
      <c r="L31" s="18" t="s">
        <v>42</v>
      </c>
      <c r="M31" s="18"/>
      <c r="N31" s="18"/>
    </row>
    <row r="32" spans="1:14" ht="15.5" x14ac:dyDescent="0.35">
      <c r="A32" s="6" t="s">
        <v>36</v>
      </c>
      <c r="B32" s="6"/>
      <c r="C32" s="6"/>
      <c r="D32" s="24"/>
      <c r="E32" s="6"/>
      <c r="F32" s="18">
        <v>1022.5</v>
      </c>
      <c r="G32" s="18"/>
      <c r="H32" s="18"/>
      <c r="I32" s="18"/>
      <c r="J32" s="18"/>
      <c r="K32" s="18">
        <f t="shared" si="0"/>
        <v>1022.5</v>
      </c>
      <c r="L32" s="26" t="s">
        <v>56</v>
      </c>
      <c r="M32" s="18"/>
      <c r="N32" s="18">
        <v>1060.33</v>
      </c>
    </row>
    <row r="33" spans="1:14" ht="14.5" customHeight="1" x14ac:dyDescent="0.35">
      <c r="A33" s="6" t="s">
        <v>2</v>
      </c>
      <c r="B33" s="6"/>
      <c r="C33" s="6"/>
      <c r="D33" s="9">
        <f>+H33-F33</f>
        <v>23396</v>
      </c>
      <c r="E33" s="6"/>
      <c r="F33" s="18">
        <v>8604</v>
      </c>
      <c r="G33" s="18"/>
      <c r="H33" s="18">
        <v>32000</v>
      </c>
      <c r="I33" s="18"/>
      <c r="J33" s="18">
        <v>63065</v>
      </c>
      <c r="K33" s="18">
        <f t="shared" si="0"/>
        <v>-23396</v>
      </c>
      <c r="L33" s="18" t="s">
        <v>53</v>
      </c>
      <c r="M33" s="18"/>
      <c r="N33" s="18">
        <v>63065.25</v>
      </c>
    </row>
    <row r="34" spans="1:14" ht="15.5" x14ac:dyDescent="0.35">
      <c r="A34" s="6" t="s">
        <v>14</v>
      </c>
      <c r="B34" s="6"/>
      <c r="C34" s="6"/>
      <c r="D34" s="9">
        <v>2000</v>
      </c>
      <c r="E34" s="6"/>
      <c r="F34" s="18"/>
      <c r="G34" s="18"/>
      <c r="H34" s="18">
        <v>2000</v>
      </c>
      <c r="I34" s="18"/>
      <c r="J34" s="18">
        <v>0</v>
      </c>
      <c r="K34" s="18">
        <f t="shared" si="0"/>
        <v>-2000</v>
      </c>
      <c r="L34" s="18" t="s">
        <v>59</v>
      </c>
      <c r="M34" s="18"/>
      <c r="N34" s="18"/>
    </row>
    <row r="35" spans="1:14" ht="15.5" x14ac:dyDescent="0.35">
      <c r="A35" s="6" t="s">
        <v>15</v>
      </c>
      <c r="B35" s="6"/>
      <c r="C35" s="6"/>
      <c r="D35" s="9">
        <v>2000</v>
      </c>
      <c r="E35" s="6"/>
      <c r="F35" s="18"/>
      <c r="G35" s="18"/>
      <c r="H35" s="18">
        <v>2000</v>
      </c>
      <c r="I35" s="18"/>
      <c r="J35" s="18">
        <v>1944</v>
      </c>
      <c r="K35" s="18">
        <f t="shared" si="0"/>
        <v>-2000</v>
      </c>
      <c r="L35" s="18" t="s">
        <v>58</v>
      </c>
      <c r="M35" s="18"/>
      <c r="N35" s="18">
        <v>1944</v>
      </c>
    </row>
    <row r="36" spans="1:14" ht="15.5" x14ac:dyDescent="0.35">
      <c r="A36" s="6" t="s">
        <v>16</v>
      </c>
      <c r="B36" s="6"/>
      <c r="C36" s="6"/>
      <c r="D36" s="9">
        <v>700</v>
      </c>
      <c r="E36" s="6"/>
      <c r="F36" s="18"/>
      <c r="G36" s="18"/>
      <c r="H36" s="18">
        <v>700</v>
      </c>
      <c r="I36" s="18"/>
      <c r="J36" s="18">
        <v>654</v>
      </c>
      <c r="K36" s="18">
        <f t="shared" si="0"/>
        <v>-700</v>
      </c>
      <c r="L36" s="18" t="s">
        <v>59</v>
      </c>
      <c r="M36" s="18"/>
      <c r="N36" s="18">
        <v>654</v>
      </c>
    </row>
    <row r="37" spans="1:14" ht="15.5" x14ac:dyDescent="0.35">
      <c r="A37" s="6" t="s">
        <v>17</v>
      </c>
      <c r="B37" s="6"/>
      <c r="C37" s="6"/>
      <c r="D37" s="24"/>
      <c r="E37" s="6"/>
      <c r="F37" s="18">
        <v>261.58999999999997</v>
      </c>
      <c r="G37" s="18"/>
      <c r="H37" s="18">
        <v>400</v>
      </c>
      <c r="I37" s="18"/>
      <c r="J37" s="18">
        <v>758</v>
      </c>
      <c r="K37" s="18">
        <f t="shared" si="0"/>
        <v>-138.41000000000003</v>
      </c>
      <c r="L37" s="18"/>
      <c r="M37" s="18"/>
      <c r="N37" s="18">
        <v>0</v>
      </c>
    </row>
    <row r="38" spans="1:14" ht="16" thickBot="1" x14ac:dyDescent="0.4">
      <c r="A38" s="7" t="s">
        <v>37</v>
      </c>
      <c r="B38" s="6"/>
      <c r="C38" s="6"/>
      <c r="D38" s="20">
        <f>+F38+D27+D29+D31+D33+D34+D35+D36+D28</f>
        <v>247867.75</v>
      </c>
      <c r="E38" s="6"/>
      <c r="F38" s="21">
        <f>SUM(F25:F37)</f>
        <v>132272.54</v>
      </c>
      <c r="G38" s="18"/>
      <c r="H38" s="21">
        <f>SUM(H25:H37)</f>
        <v>238890</v>
      </c>
      <c r="I38" s="18"/>
      <c r="J38" s="21">
        <f>SUM(J25:J37)</f>
        <v>237929</v>
      </c>
      <c r="K38" s="23">
        <f t="shared" si="0"/>
        <v>-106617.45999999999</v>
      </c>
      <c r="L38" s="21"/>
      <c r="M38" s="18"/>
      <c r="N38" s="21">
        <f>SUM(N25:N37)</f>
        <v>271165</v>
      </c>
    </row>
    <row r="39" spans="1:14" ht="16" thickTop="1" x14ac:dyDescent="0.35">
      <c r="A39" s="7"/>
      <c r="B39" s="7" t="s">
        <v>44</v>
      </c>
      <c r="C39" s="6"/>
      <c r="D39" s="27"/>
      <c r="E39" s="6"/>
      <c r="F39" s="18"/>
      <c r="G39" s="18"/>
      <c r="H39" s="18">
        <v>0</v>
      </c>
      <c r="I39" s="18"/>
      <c r="J39" s="18"/>
      <c r="K39" s="18"/>
      <c r="L39" s="18"/>
      <c r="M39" s="18"/>
      <c r="N39" s="18"/>
    </row>
    <row r="40" spans="1:14" ht="15.5" x14ac:dyDescent="0.35">
      <c r="A40" s="7" t="s">
        <v>9</v>
      </c>
      <c r="B40" s="6"/>
      <c r="C40" s="6"/>
      <c r="D40" s="9" t="e">
        <f>+H40+D17</f>
        <v>#VALUE!</v>
      </c>
      <c r="E40" s="6"/>
      <c r="F40" s="18"/>
      <c r="G40" s="18"/>
      <c r="H40" s="18" t="s">
        <v>8</v>
      </c>
      <c r="I40" s="18"/>
      <c r="J40" s="18">
        <v>108394</v>
      </c>
      <c r="K40" s="18"/>
      <c r="L40" s="18"/>
      <c r="M40" s="18"/>
      <c r="N40" s="18">
        <v>127580</v>
      </c>
    </row>
    <row r="41" spans="1:14" ht="15.5" x14ac:dyDescent="0.35">
      <c r="A41" s="1"/>
      <c r="B41" s="1"/>
      <c r="C41" s="1"/>
      <c r="D41" s="2"/>
      <c r="E41" s="1"/>
      <c r="F41" s="1"/>
      <c r="G41" s="1"/>
      <c r="H41" s="2"/>
      <c r="I41" s="1"/>
      <c r="J41" s="3" t="s">
        <v>8</v>
      </c>
      <c r="K41" s="3"/>
      <c r="L41" s="3"/>
      <c r="M41" s="6"/>
      <c r="N41" s="1"/>
    </row>
    <row r="42" spans="1:14" ht="15.5" x14ac:dyDescent="0.35">
      <c r="D42" s="5"/>
      <c r="H42" s="5"/>
      <c r="M42" s="6"/>
    </row>
    <row r="43" spans="1:14" ht="15.5" x14ac:dyDescent="0.35">
      <c r="D43" s="5"/>
      <c r="H43" s="5"/>
      <c r="M43" s="6"/>
    </row>
    <row r="44" spans="1:14" x14ac:dyDescent="0.35">
      <c r="D44" s="5"/>
      <c r="H44" s="5"/>
    </row>
    <row r="45" spans="1:14" x14ac:dyDescent="0.35">
      <c r="H45" s="4"/>
    </row>
    <row r="46" spans="1:14" x14ac:dyDescent="0.35">
      <c r="H46" s="4"/>
    </row>
  </sheetData>
  <mergeCells count="2">
    <mergeCell ref="C2:L2"/>
    <mergeCell ref="C3:L3"/>
  </mergeCells>
  <printOptions verticalCentered="1"/>
  <pageMargins left="0.2" right="0.2" top="0.75" bottom="0.5" header="0.3" footer="0.3"/>
  <pageSetup scale="7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A28" sqref="A28"/>
    </sheetView>
  </sheetViews>
  <sheetFormatPr defaultRowHeight="14.5" x14ac:dyDescent="0.35"/>
  <cols>
    <col min="1" max="1" width="14.453125" bestFit="1" customWidth="1"/>
    <col min="2" max="2" width="4.7265625" customWidth="1"/>
    <col min="3" max="5" width="12.7265625" customWidth="1"/>
    <col min="6" max="6" width="5.81640625" customWidth="1"/>
    <col min="7" max="8" width="12.7265625" customWidth="1"/>
    <col min="9" max="9" width="10.1796875" bestFit="1" customWidth="1"/>
  </cols>
  <sheetData>
    <row r="2" spans="1:9" ht="17" customHeight="1" x14ac:dyDescent="0.35">
      <c r="A2" t="str">
        <f>+Summary!A3</f>
        <v>As of 3/20/2018</v>
      </c>
    </row>
    <row r="3" spans="1:9" s="13" customFormat="1" ht="15.5" x14ac:dyDescent="0.35">
      <c r="A3" s="7"/>
      <c r="B3" s="7"/>
      <c r="C3" s="28">
        <v>2018</v>
      </c>
      <c r="D3" s="28"/>
      <c r="E3" s="16" t="s">
        <v>63</v>
      </c>
      <c r="F3" s="16"/>
      <c r="G3" s="7"/>
      <c r="H3" s="7"/>
      <c r="I3" s="7"/>
    </row>
    <row r="4" spans="1:9" s="13" customFormat="1" ht="15.5" x14ac:dyDescent="0.35">
      <c r="A4" s="29" t="s">
        <v>21</v>
      </c>
      <c r="B4" s="29"/>
      <c r="C4" s="30" t="s">
        <v>49</v>
      </c>
      <c r="D4" s="31" t="s">
        <v>64</v>
      </c>
      <c r="E4" s="31" t="s">
        <v>64</v>
      </c>
      <c r="F4" s="31"/>
      <c r="G4" s="16">
        <v>2017</v>
      </c>
      <c r="H4" s="7">
        <v>2016</v>
      </c>
      <c r="I4" s="7">
        <v>2015</v>
      </c>
    </row>
    <row r="5" spans="1:9" ht="15" customHeight="1" x14ac:dyDescent="0.35">
      <c r="A5" s="32"/>
      <c r="B5" s="32"/>
      <c r="C5" s="32"/>
      <c r="D5" s="33"/>
      <c r="E5" s="33"/>
      <c r="F5" s="33"/>
      <c r="G5" s="6"/>
      <c r="H5" s="6"/>
      <c r="I5" s="6"/>
    </row>
    <row r="6" spans="1:9" ht="15" customHeight="1" x14ac:dyDescent="0.35">
      <c r="A6" s="32" t="s">
        <v>22</v>
      </c>
      <c r="B6" s="32"/>
      <c r="C6" s="34">
        <v>4949.1899999999996</v>
      </c>
      <c r="D6" s="34">
        <v>6730</v>
      </c>
      <c r="E6" s="34">
        <f>+C6-D6</f>
        <v>-1780.8100000000004</v>
      </c>
      <c r="F6" s="35"/>
      <c r="G6" s="18">
        <v>5996.22</v>
      </c>
      <c r="H6" s="18">
        <v>17335.52</v>
      </c>
      <c r="I6" s="18">
        <v>6862.86</v>
      </c>
    </row>
    <row r="7" spans="1:9" ht="15" customHeight="1" x14ac:dyDescent="0.35">
      <c r="A7" s="32" t="s">
        <v>23</v>
      </c>
      <c r="B7" s="32"/>
      <c r="C7" s="34">
        <v>3879.77</v>
      </c>
      <c r="D7" s="34">
        <f>D6</f>
        <v>6730</v>
      </c>
      <c r="E7" s="34">
        <f t="shared" ref="E7:E20" si="0">+C7-D7</f>
        <v>-2850.23</v>
      </c>
      <c r="F7" s="35"/>
      <c r="G7" s="18">
        <v>8919.4500000000007</v>
      </c>
      <c r="H7" s="18">
        <v>6865.01</v>
      </c>
      <c r="I7" s="18">
        <v>0</v>
      </c>
    </row>
    <row r="8" spans="1:9" ht="15" customHeight="1" x14ac:dyDescent="0.35">
      <c r="A8" s="32" t="s">
        <v>24</v>
      </c>
      <c r="B8" s="32"/>
      <c r="C8" s="34">
        <v>4935.6000000000004</v>
      </c>
      <c r="D8" s="34">
        <v>8500</v>
      </c>
      <c r="E8" s="34">
        <f t="shared" si="0"/>
        <v>-3564.3999999999996</v>
      </c>
      <c r="F8" s="35"/>
      <c r="G8" s="18">
        <v>10420.66</v>
      </c>
      <c r="H8" s="18">
        <v>6948.05</v>
      </c>
      <c r="I8" s="18">
        <v>4900.5</v>
      </c>
    </row>
    <row r="9" spans="1:9" ht="15" customHeight="1" x14ac:dyDescent="0.35">
      <c r="A9" s="32" t="s">
        <v>25</v>
      </c>
      <c r="B9" s="32"/>
      <c r="C9" s="34">
        <v>5415.3</v>
      </c>
      <c r="D9" s="34">
        <f>D6</f>
        <v>6730</v>
      </c>
      <c r="E9" s="34">
        <f t="shared" si="0"/>
        <v>-1314.6999999999998</v>
      </c>
      <c r="F9" s="35"/>
      <c r="G9" s="18">
        <v>6100</v>
      </c>
      <c r="H9" s="18">
        <v>7920</v>
      </c>
      <c r="I9" s="18">
        <v>5315.5</v>
      </c>
    </row>
    <row r="10" spans="1:9" ht="15" customHeight="1" x14ac:dyDescent="0.35">
      <c r="A10" s="32" t="s">
        <v>26</v>
      </c>
      <c r="B10" s="32"/>
      <c r="C10" s="34">
        <v>0</v>
      </c>
      <c r="D10" s="34">
        <f>D6</f>
        <v>6730</v>
      </c>
      <c r="E10" s="34">
        <f t="shared" si="0"/>
        <v>-6730</v>
      </c>
      <c r="F10" s="35"/>
      <c r="G10" s="18">
        <v>22941.13</v>
      </c>
      <c r="H10" s="18">
        <v>10280.75</v>
      </c>
      <c r="I10" s="18">
        <v>4477.75</v>
      </c>
    </row>
    <row r="11" spans="1:9" ht="15" customHeight="1" x14ac:dyDescent="0.35">
      <c r="A11" s="32" t="s">
        <v>27</v>
      </c>
      <c r="B11" s="32"/>
      <c r="C11" s="34">
        <f>1134.18+2753+1911.8</f>
        <v>5798.9800000000005</v>
      </c>
      <c r="D11" s="34">
        <f>D6</f>
        <v>6730</v>
      </c>
      <c r="E11" s="34">
        <f t="shared" si="0"/>
        <v>-931.01999999999953</v>
      </c>
      <c r="F11" s="35"/>
      <c r="G11" s="18">
        <v>11029.5</v>
      </c>
      <c r="H11" s="18">
        <v>18072.25</v>
      </c>
      <c r="I11" s="18">
        <v>5646.96</v>
      </c>
    </row>
    <row r="12" spans="1:9" ht="15" customHeight="1" x14ac:dyDescent="0.35">
      <c r="A12" s="32" t="s">
        <v>28</v>
      </c>
      <c r="B12" s="32"/>
      <c r="C12" s="34">
        <v>18949.88</v>
      </c>
      <c r="D12" s="34">
        <v>7950</v>
      </c>
      <c r="E12" s="36">
        <f t="shared" si="0"/>
        <v>10999.880000000001</v>
      </c>
      <c r="F12" s="37"/>
      <c r="G12" s="18">
        <v>1307.3499999999999</v>
      </c>
      <c r="H12" s="18">
        <v>3692</v>
      </c>
      <c r="I12" s="18">
        <v>3484.5</v>
      </c>
    </row>
    <row r="13" spans="1:9" ht="15" customHeight="1" x14ac:dyDescent="0.35">
      <c r="A13" s="32" t="s">
        <v>29</v>
      </c>
      <c r="B13" s="32"/>
      <c r="C13" s="34">
        <v>8747.18</v>
      </c>
      <c r="D13" s="34">
        <f>+D6</f>
        <v>6730</v>
      </c>
      <c r="E13" s="36">
        <f t="shared" si="0"/>
        <v>2017.1800000000003</v>
      </c>
      <c r="F13" s="37"/>
      <c r="G13" s="18">
        <v>15195.16</v>
      </c>
      <c r="H13" s="18">
        <v>19016.760000000002</v>
      </c>
      <c r="I13" s="18">
        <v>7072.58</v>
      </c>
    </row>
    <row r="14" spans="1:9" ht="15" customHeight="1" x14ac:dyDescent="0.35">
      <c r="A14" s="32" t="s">
        <v>30</v>
      </c>
      <c r="B14" s="32"/>
      <c r="C14" s="34">
        <v>6484.13</v>
      </c>
      <c r="D14" s="34">
        <f>D6</f>
        <v>6730</v>
      </c>
      <c r="E14" s="34">
        <f t="shared" si="0"/>
        <v>-245.86999999999989</v>
      </c>
      <c r="F14" s="35"/>
      <c r="G14" s="18">
        <v>7562.11</v>
      </c>
      <c r="H14" s="18">
        <v>9884.51</v>
      </c>
      <c r="I14" s="18">
        <v>4649.5</v>
      </c>
    </row>
    <row r="15" spans="1:9" ht="15" customHeight="1" x14ac:dyDescent="0.35">
      <c r="A15" s="32" t="s">
        <v>31</v>
      </c>
      <c r="B15" s="32"/>
      <c r="C15" s="38">
        <v>7630.76</v>
      </c>
      <c r="D15" s="38">
        <f>D6</f>
        <v>6730</v>
      </c>
      <c r="E15" s="39">
        <f t="shared" si="0"/>
        <v>900.76000000000022</v>
      </c>
      <c r="F15" s="40"/>
      <c r="G15" s="41">
        <v>13669.83</v>
      </c>
      <c r="H15" s="41">
        <v>14016.25</v>
      </c>
      <c r="I15" s="41">
        <v>4399.7800000000007</v>
      </c>
    </row>
    <row r="16" spans="1:9" ht="15" customHeight="1" x14ac:dyDescent="0.35">
      <c r="A16" s="32" t="s">
        <v>32</v>
      </c>
      <c r="B16" s="32"/>
      <c r="C16" s="34">
        <f>SUM(C6:C15)</f>
        <v>66790.789999999994</v>
      </c>
      <c r="D16" s="34">
        <f>SUM(D6:D15)</f>
        <v>70290</v>
      </c>
      <c r="E16" s="34">
        <f t="shared" si="0"/>
        <v>-3499.2100000000064</v>
      </c>
      <c r="F16" s="35"/>
      <c r="G16" s="18">
        <f>SUM(G6:G15)</f>
        <v>103141.41000000002</v>
      </c>
      <c r="H16" s="18">
        <f>SUM(H6:H15)</f>
        <v>114031.09999999999</v>
      </c>
      <c r="I16" s="18">
        <f>SUM(I6:I15)</f>
        <v>46809.93</v>
      </c>
    </row>
    <row r="17" spans="1:9" ht="15" customHeight="1" x14ac:dyDescent="0.35">
      <c r="A17" s="6"/>
      <c r="B17" s="6"/>
      <c r="C17" s="18"/>
      <c r="D17" s="18"/>
      <c r="E17" s="18"/>
      <c r="F17" s="6"/>
      <c r="G17" s="18" t="s">
        <v>8</v>
      </c>
      <c r="H17" s="6"/>
      <c r="I17" s="6"/>
    </row>
    <row r="18" spans="1:9" ht="15" customHeight="1" x14ac:dyDescent="0.35">
      <c r="A18" s="32" t="s">
        <v>35</v>
      </c>
      <c r="B18" s="32"/>
      <c r="C18" s="34">
        <v>3000</v>
      </c>
      <c r="D18" s="18">
        <v>3000</v>
      </c>
      <c r="E18" s="34">
        <f t="shared" si="0"/>
        <v>0</v>
      </c>
      <c r="F18" s="35"/>
      <c r="G18" s="18">
        <v>3000</v>
      </c>
      <c r="H18" s="18">
        <v>3000</v>
      </c>
      <c r="I18" s="18">
        <v>3000</v>
      </c>
    </row>
    <row r="19" spans="1:9" ht="15" customHeight="1" x14ac:dyDescent="0.35">
      <c r="A19" s="6"/>
      <c r="B19" s="6"/>
      <c r="C19" s="18"/>
      <c r="D19" s="18"/>
      <c r="E19" s="18"/>
      <c r="F19" s="18"/>
      <c r="G19" s="18"/>
      <c r="H19" s="18"/>
      <c r="I19" s="18"/>
    </row>
    <row r="20" spans="1:9" ht="15" customHeight="1" thickBot="1" x14ac:dyDescent="0.4">
      <c r="A20" s="6" t="s">
        <v>50</v>
      </c>
      <c r="B20" s="6"/>
      <c r="C20" s="23">
        <f>+C16+C18</f>
        <v>69790.789999999994</v>
      </c>
      <c r="D20" s="23">
        <f>+D16+D18</f>
        <v>73290</v>
      </c>
      <c r="E20" s="34">
        <f t="shared" si="0"/>
        <v>-3499.2100000000064</v>
      </c>
      <c r="F20" s="35"/>
      <c r="G20" s="23">
        <f>+G16+G18</f>
        <v>106141.41000000002</v>
      </c>
      <c r="H20" s="23">
        <f>+H16+H18</f>
        <v>117031.09999999999</v>
      </c>
      <c r="I20" s="23">
        <f>+I16+I18</f>
        <v>49809.93</v>
      </c>
    </row>
    <row r="21" spans="1:9" ht="15" thickTop="1" x14ac:dyDescent="0.35"/>
  </sheetData>
  <mergeCells count="1">
    <mergeCell ref="C3:D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School Programs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Webster</dc:creator>
  <cp:lastModifiedBy>Tim Webster</cp:lastModifiedBy>
  <cp:lastPrinted>2018-03-20T21:58:17Z</cp:lastPrinted>
  <dcterms:created xsi:type="dcterms:W3CDTF">2017-10-19T05:07:22Z</dcterms:created>
  <dcterms:modified xsi:type="dcterms:W3CDTF">2018-04-24T20:18:04Z</dcterms:modified>
</cp:coreProperties>
</file>